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прилож.№1 " sheetId="8" r:id="rId1"/>
  </sheets>
  <definedNames>
    <definedName name="_xlnm.Print_Area" localSheetId="0">'прилож.№1 '!$A$1:$K$101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8" i="8" l="1"/>
  <c r="H98" i="8"/>
  <c r="J98" i="8"/>
  <c r="K98" i="8"/>
  <c r="G98" i="8"/>
  <c r="G64" i="8" l="1"/>
  <c r="G63" i="8"/>
  <c r="G62" i="8"/>
  <c r="G61" i="8"/>
  <c r="G60" i="8"/>
  <c r="K59" i="8"/>
  <c r="J59" i="8"/>
  <c r="I59" i="8"/>
  <c r="H59" i="8"/>
  <c r="G59" i="8"/>
  <c r="G58" i="8"/>
  <c r="G57" i="8"/>
  <c r="G56" i="8"/>
  <c r="K55" i="8"/>
  <c r="J55" i="8"/>
  <c r="I55" i="8"/>
  <c r="H55" i="8"/>
  <c r="G55" i="8"/>
  <c r="G54" i="8"/>
  <c r="G53" i="8"/>
  <c r="G52" i="8"/>
  <c r="K51" i="8"/>
  <c r="J51" i="8"/>
  <c r="I51" i="8"/>
  <c r="H51" i="8"/>
  <c r="G51" i="8"/>
  <c r="G50" i="8"/>
  <c r="G49" i="8"/>
  <c r="K48" i="8"/>
  <c r="I48" i="8"/>
  <c r="G48" i="8" s="1"/>
  <c r="G47" i="8" s="1"/>
  <c r="K47" i="8"/>
  <c r="J47" i="8"/>
  <c r="I47" i="8"/>
  <c r="H47" i="8"/>
  <c r="G46" i="8"/>
  <c r="G45" i="8"/>
  <c r="G44" i="8" s="1"/>
  <c r="K44" i="8"/>
  <c r="J44" i="8"/>
  <c r="I44" i="8"/>
  <c r="H44" i="8"/>
  <c r="G43" i="8"/>
  <c r="G42" i="8"/>
  <c r="I41" i="8"/>
  <c r="G41" i="8" s="1"/>
  <c r="K40" i="8"/>
  <c r="K39" i="8" s="1"/>
  <c r="I40" i="8"/>
  <c r="G40" i="8"/>
  <c r="G39" i="8" s="1"/>
  <c r="J39" i="8"/>
  <c r="H39" i="8"/>
  <c r="G38" i="8"/>
  <c r="G37" i="8"/>
  <c r="G36" i="8"/>
  <c r="G35" i="8"/>
  <c r="K34" i="8"/>
  <c r="I34" i="8"/>
  <c r="G34" i="8"/>
  <c r="K33" i="8"/>
  <c r="I33" i="8"/>
  <c r="G33" i="8" s="1"/>
  <c r="K32" i="8"/>
  <c r="J32" i="8"/>
  <c r="I32" i="8"/>
  <c r="H32" i="8"/>
  <c r="G31" i="8"/>
  <c r="G30" i="8"/>
  <c r="G29" i="8"/>
  <c r="K28" i="8"/>
  <c r="J28" i="8"/>
  <c r="I28" i="8"/>
  <c r="G28" i="8" s="1"/>
  <c r="K27" i="8"/>
  <c r="K26" i="8" s="1"/>
  <c r="I27" i="8"/>
  <c r="G27" i="8"/>
  <c r="J26" i="8"/>
  <c r="H26" i="8"/>
  <c r="G25" i="8"/>
  <c r="K24" i="8"/>
  <c r="I24" i="8"/>
  <c r="G24" i="8" s="1"/>
  <c r="K23" i="8"/>
  <c r="K22" i="8" s="1"/>
  <c r="I23" i="8"/>
  <c r="G23" i="8"/>
  <c r="G22" i="8" s="1"/>
  <c r="J22" i="8"/>
  <c r="H22" i="8"/>
  <c r="G21" i="8"/>
  <c r="G20" i="8"/>
  <c r="G19" i="8"/>
  <c r="G18" i="8"/>
  <c r="K17" i="8"/>
  <c r="I17" i="8"/>
  <c r="G17" i="8"/>
  <c r="K16" i="8"/>
  <c r="I16" i="8"/>
  <c r="G16" i="8" s="1"/>
  <c r="K15" i="8"/>
  <c r="J15" i="8"/>
  <c r="I15" i="8"/>
  <c r="H15" i="8"/>
  <c r="G32" i="8" l="1"/>
  <c r="G26" i="8"/>
  <c r="G15" i="8"/>
  <c r="I22" i="8"/>
  <c r="I26" i="8"/>
  <c r="I39" i="8"/>
  <c r="G97" i="8" l="1"/>
  <c r="I87" i="8" l="1"/>
  <c r="K80" i="8" l="1"/>
  <c r="J80" i="8"/>
  <c r="I80" i="8"/>
  <c r="H80" i="8"/>
  <c r="G83" i="8"/>
  <c r="K84" i="8"/>
  <c r="J84" i="8"/>
  <c r="H84" i="8"/>
  <c r="G88" i="8"/>
  <c r="I84" i="8"/>
  <c r="G86" i="8"/>
  <c r="G96" i="8"/>
  <c r="G95" i="8" s="1"/>
  <c r="K95" i="8"/>
  <c r="J95" i="8"/>
  <c r="I95" i="8"/>
  <c r="H95" i="8"/>
  <c r="G94" i="8"/>
  <c r="G93" i="8"/>
  <c r="G92" i="8"/>
  <c r="K91" i="8"/>
  <c r="J91" i="8"/>
  <c r="I91" i="8"/>
  <c r="H91" i="8"/>
  <c r="G90" i="8"/>
  <c r="K89" i="8"/>
  <c r="J89" i="8"/>
  <c r="I89" i="8"/>
  <c r="H89" i="8"/>
  <c r="G85" i="8"/>
  <c r="G82" i="8"/>
  <c r="G81" i="8"/>
  <c r="G80" i="8" s="1"/>
  <c r="G87" i="8" l="1"/>
  <c r="G84" i="8" s="1"/>
  <c r="G91" i="8"/>
  <c r="G89" i="8"/>
  <c r="L80" i="8" l="1"/>
</calcChain>
</file>

<file path=xl/sharedStrings.xml><?xml version="1.0" encoding="utf-8"?>
<sst xmlns="http://schemas.openxmlformats.org/spreadsheetml/2006/main" count="174" uniqueCount="103">
  <si>
    <t>(руб.)</t>
  </si>
  <si>
    <t>Бюджетные коды учреждений</t>
  </si>
  <si>
    <t>Сумма изменений      ( +  увеличение,  -  уменьшение)</t>
  </si>
  <si>
    <t>код</t>
  </si>
  <si>
    <t>ГОД</t>
  </si>
  <si>
    <t>в том числе по кварталам:</t>
  </si>
  <si>
    <t>осн.гр.</t>
  </si>
  <si>
    <t>орган.</t>
  </si>
  <si>
    <t>цел.ст.</t>
  </si>
  <si>
    <t>вид расх.</t>
  </si>
  <si>
    <t>подст.</t>
  </si>
  <si>
    <t>I</t>
  </si>
  <si>
    <t>II</t>
  </si>
  <si>
    <t>III</t>
  </si>
  <si>
    <t>IV</t>
  </si>
  <si>
    <t>515</t>
  </si>
  <si>
    <t>000000</t>
  </si>
  <si>
    <t>3007</t>
  </si>
  <si>
    <t>214</t>
  </si>
  <si>
    <t>397</t>
  </si>
  <si>
    <t>3008</t>
  </si>
  <si>
    <t>184</t>
  </si>
  <si>
    <t>396</t>
  </si>
  <si>
    <t>250</t>
  </si>
  <si>
    <t>Платные услуги в области образования</t>
  </si>
  <si>
    <t>Программа расход.средств налога на  содержание ЖФ и СКС</t>
  </si>
  <si>
    <t>Всего:</t>
  </si>
  <si>
    <t>Платные услуги в области культуры (ДШИ)</t>
  </si>
  <si>
    <t xml:space="preserve">Платные услуги службы соц.помощи </t>
  </si>
  <si>
    <t>3201</t>
  </si>
  <si>
    <t>310</t>
  </si>
  <si>
    <t>516</t>
  </si>
  <si>
    <t>457</t>
  </si>
  <si>
    <t>Субсидии РБ в дорожную отрасль</t>
  </si>
  <si>
    <t>130220</t>
  </si>
  <si>
    <t>к Решению Днестровского городского</t>
  </si>
  <si>
    <t>Совета народных депутатов</t>
  </si>
  <si>
    <t>г. Днестровск на 2025 год", принятое</t>
  </si>
  <si>
    <t>Приложение № 1</t>
  </si>
  <si>
    <t>Изменения в местный бюджет г.Днестровск на 2025 год</t>
  </si>
  <si>
    <t>уменьшение субсидий из РБ</t>
  </si>
  <si>
    <t>увеличение программ на сумму свободных остатков</t>
  </si>
  <si>
    <t>субсидии из РБ текущего года</t>
  </si>
  <si>
    <t>110330</t>
  </si>
  <si>
    <t>111042</t>
  </si>
  <si>
    <t>130660</t>
  </si>
  <si>
    <t>платные услуги</t>
  </si>
  <si>
    <t>111070</t>
  </si>
  <si>
    <t>110100</t>
  </si>
  <si>
    <t>110200</t>
  </si>
  <si>
    <t>родительская  плата</t>
  </si>
  <si>
    <t>свободные остатки средств на 01.01.2025(погашение кредиторской задолженности за 2024 год</t>
  </si>
  <si>
    <t>погашение кредиторской задолженности за 2024 г.</t>
  </si>
  <si>
    <t>130130</t>
  </si>
  <si>
    <t>0103</t>
  </si>
  <si>
    <t>010</t>
  </si>
  <si>
    <t>036</t>
  </si>
  <si>
    <t>027</t>
  </si>
  <si>
    <t>Содержание аппарата Госадминистрации</t>
  </si>
  <si>
    <t>110350</t>
  </si>
  <si>
    <t>110360</t>
  </si>
  <si>
    <t>110600</t>
  </si>
  <si>
    <t>0105</t>
  </si>
  <si>
    <t>073</t>
  </si>
  <si>
    <t>037</t>
  </si>
  <si>
    <t>272</t>
  </si>
  <si>
    <t>Централизованная бухгалтерия</t>
  </si>
  <si>
    <t>1301</t>
  </si>
  <si>
    <t>051</t>
  </si>
  <si>
    <t>400</t>
  </si>
  <si>
    <t>253</t>
  </si>
  <si>
    <t>Сады</t>
  </si>
  <si>
    <t>1303</t>
  </si>
  <si>
    <t>053</t>
  </si>
  <si>
    <t>401</t>
  </si>
  <si>
    <t>255</t>
  </si>
  <si>
    <t xml:space="preserve">Школы </t>
  </si>
  <si>
    <t>111045</t>
  </si>
  <si>
    <t>1309</t>
  </si>
  <si>
    <t>070</t>
  </si>
  <si>
    <t>407</t>
  </si>
  <si>
    <t>269</t>
  </si>
  <si>
    <t>ДШИ</t>
  </si>
  <si>
    <t>111050</t>
  </si>
  <si>
    <t>ДДЮЦ</t>
  </si>
  <si>
    <t>ДЮСШ</t>
  </si>
  <si>
    <t>1310</t>
  </si>
  <si>
    <t>015</t>
  </si>
  <si>
    <t>ДЮСШМУ "УНО,К,С,С"</t>
  </si>
  <si>
    <t>1402</t>
  </si>
  <si>
    <t>087</t>
  </si>
  <si>
    <t>410</t>
  </si>
  <si>
    <t>284</t>
  </si>
  <si>
    <t>библиотеки</t>
  </si>
  <si>
    <t>089</t>
  </si>
  <si>
    <t>280</t>
  </si>
  <si>
    <t>клубные учреждения</t>
  </si>
  <si>
    <t>111030</t>
  </si>
  <si>
    <t>№ 14 от 30.05.2025г.</t>
  </si>
  <si>
    <t>"О внесении изменений в Решение Днестровского</t>
  </si>
  <si>
    <t>городского Совета народных депутатов</t>
  </si>
  <si>
    <t>на 22-й  сессии 26 созыва 14 февраля 2025 г."</t>
  </si>
  <si>
    <t>№ 3 "Об утверждении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</si>
</sst>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14">
    <xf numFmtId="0" fontId="0" fillId="0" borderId="0" xfId="0"/>
    <xf numFmtId="0" fontId="4" fillId="2" borderId="0" xfId="0" applyFont="1" applyFill="1"/>
    <xf numFmtId="0" fontId="7" fillId="2" borderId="0" xfId="0" applyFont="1" applyFill="1"/>
    <xf numFmtId="3" fontId="8" fillId="0" borderId="0" xfId="0" applyNumberFormat="1" applyFont="1"/>
    <xf numFmtId="3" fontId="8" fillId="0" borderId="0" xfId="0" applyNumberFormat="1" applyFont="1" applyAlignment="1">
      <alignment horizontal="right"/>
    </xf>
    <xf numFmtId="3" fontId="8" fillId="2" borderId="0" xfId="0" applyNumberFormat="1" applyFont="1" applyFill="1"/>
    <xf numFmtId="3" fontId="4" fillId="2" borderId="0" xfId="0" applyNumberFormat="1" applyFont="1" applyFill="1"/>
    <xf numFmtId="3" fontId="8" fillId="0" borderId="0" xfId="0" applyNumberFormat="1" applyFont="1" applyFill="1"/>
    <xf numFmtId="3" fontId="8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4" xfId="0" applyFont="1" applyFill="1" applyBorder="1"/>
    <xf numFmtId="49" fontId="1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/>
    <xf numFmtId="0" fontId="1" fillId="0" borderId="4" xfId="0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left" wrapText="1"/>
    </xf>
    <xf numFmtId="3" fontId="2" fillId="0" borderId="11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/>
    <xf numFmtId="49" fontId="1" fillId="0" borderId="11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3" fontId="1" fillId="0" borderId="1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11" xfId="0" applyFont="1" applyFill="1" applyBorder="1"/>
    <xf numFmtId="0" fontId="4" fillId="0" borderId="0" xfId="0" applyFont="1" applyFill="1" applyAlignment="1">
      <alignment wrapText="1"/>
    </xf>
    <xf numFmtId="0" fontId="1" fillId="0" borderId="1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/>
    <xf numFmtId="49" fontId="2" fillId="2" borderId="16" xfId="0" applyNumberFormat="1" applyFont="1" applyFill="1" applyBorder="1" applyAlignment="1">
      <alignment horizontal="center"/>
    </xf>
    <xf numFmtId="0" fontId="3" fillId="2" borderId="16" xfId="0" applyFont="1" applyFill="1" applyBorder="1" applyAlignment="1">
      <alignment horizontal="left" wrapText="1"/>
    </xf>
    <xf numFmtId="3" fontId="2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/>
    <xf numFmtId="49" fontId="1" fillId="2" borderId="17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 wrapText="1"/>
    </xf>
    <xf numFmtId="3" fontId="1" fillId="0" borderId="17" xfId="0" applyNumberFormat="1" applyFont="1" applyFill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/>
    <xf numFmtId="49" fontId="1" fillId="2" borderId="18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 vertical="center"/>
    </xf>
    <xf numFmtId="3" fontId="1" fillId="2" borderId="1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wrapText="1"/>
    </xf>
    <xf numFmtId="49" fontId="1" fillId="0" borderId="18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/>
    <xf numFmtId="49" fontId="1" fillId="2" borderId="20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wrapText="1"/>
    </xf>
    <xf numFmtId="3" fontId="1" fillId="2" borderId="20" xfId="0" applyNumberFormat="1" applyFont="1" applyFill="1" applyBorder="1" applyAlignment="1">
      <alignment horizontal="center" vertical="center"/>
    </xf>
    <xf numFmtId="3" fontId="1" fillId="0" borderId="20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wrapText="1"/>
    </xf>
    <xf numFmtId="3" fontId="2" fillId="2" borderId="21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/>
    <xf numFmtId="0" fontId="3" fillId="2" borderId="12" xfId="0" applyFont="1" applyFill="1" applyBorder="1" applyAlignment="1">
      <alignment horizontal="center" wrapText="1"/>
    </xf>
    <xf numFmtId="49" fontId="1" fillId="2" borderId="11" xfId="0" applyNumberFormat="1" applyFont="1" applyFill="1" applyBorder="1" applyAlignment="1"/>
    <xf numFmtId="49" fontId="1" fillId="2" borderId="11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3" fontId="1" fillId="2" borderId="11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/>
    </xf>
    <xf numFmtId="49" fontId="2" fillId="2" borderId="22" xfId="0" applyNumberFormat="1" applyFont="1" applyFill="1" applyBorder="1" applyAlignment="1"/>
    <xf numFmtId="49" fontId="2" fillId="2" borderId="20" xfId="0" applyNumberFormat="1" applyFont="1" applyFill="1" applyBorder="1" applyAlignment="1">
      <alignment horizontal="center"/>
    </xf>
    <xf numFmtId="49" fontId="2" fillId="2" borderId="23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left" wrapText="1"/>
    </xf>
    <xf numFmtId="3" fontId="2" fillId="2" borderId="20" xfId="0" applyNumberFormat="1" applyFont="1" applyFill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/>
    <xf numFmtId="49" fontId="2" fillId="2" borderId="11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left" wrapText="1"/>
    </xf>
    <xf numFmtId="3" fontId="2" fillId="2" borderId="11" xfId="0" applyNumberFormat="1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wrapText="1"/>
    </xf>
    <xf numFmtId="49" fontId="1" fillId="2" borderId="25" xfId="0" applyNumberFormat="1" applyFont="1" applyFill="1" applyBorder="1" applyAlignment="1"/>
    <xf numFmtId="49" fontId="1" fillId="2" borderId="23" xfId="0" applyNumberFormat="1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wrapText="1"/>
    </xf>
    <xf numFmtId="3" fontId="1" fillId="0" borderId="23" xfId="0" applyNumberFormat="1" applyFont="1" applyFill="1" applyBorder="1" applyAlignment="1">
      <alignment horizontal="center" vertical="center"/>
    </xf>
    <xf numFmtId="3" fontId="1" fillId="2" borderId="23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wrapText="1"/>
    </xf>
    <xf numFmtId="3" fontId="1" fillId="0" borderId="14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49" fontId="1" fillId="0" borderId="17" xfId="0" applyNumberFormat="1" applyFont="1" applyFill="1" applyBorder="1" applyAlignment="1"/>
    <xf numFmtId="49" fontId="1" fillId="0" borderId="17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3" fontId="2" fillId="0" borderId="17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/>
    <xf numFmtId="0" fontId="3" fillId="0" borderId="18" xfId="0" applyFont="1" applyFill="1" applyBorder="1" applyAlignment="1">
      <alignment horizontal="left" wrapText="1"/>
    </xf>
    <xf numFmtId="3" fontId="2" fillId="0" borderId="18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/>
    </xf>
    <xf numFmtId="165" fontId="2" fillId="0" borderId="16" xfId="1" applyNumberFormat="1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/>
    <xf numFmtId="49" fontId="2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1"/>
  <sheetViews>
    <sheetView tabSelected="1" view="pageBreakPreview" zoomScaleNormal="100" zoomScaleSheetLayoutView="100" workbookViewId="0">
      <selection activeCell="O12" sqref="O12"/>
    </sheetView>
  </sheetViews>
  <sheetFormatPr defaultRowHeight="15" x14ac:dyDescent="0.25"/>
  <cols>
    <col min="1" max="1" width="7.140625" style="1" customWidth="1"/>
    <col min="2" max="2" width="7.7109375" style="1" customWidth="1"/>
    <col min="3" max="3" width="7.85546875" style="1" customWidth="1"/>
    <col min="4" max="4" width="9.7109375" style="1" customWidth="1"/>
    <col min="5" max="5" width="44.140625" style="1" bestFit="1" customWidth="1"/>
    <col min="6" max="6" width="12.42578125" style="1" customWidth="1"/>
    <col min="7" max="7" width="13.140625" style="1" customWidth="1"/>
    <col min="8" max="8" width="6.7109375" style="1" customWidth="1"/>
    <col min="9" max="9" width="11.85546875" style="1" customWidth="1"/>
    <col min="10" max="10" width="13.28515625" style="1" customWidth="1"/>
    <col min="11" max="11" width="12.140625" style="1" customWidth="1"/>
    <col min="12" max="16384" width="9.140625" style="1"/>
  </cols>
  <sheetData>
    <row r="1" spans="1:11" s="3" customFormat="1" x14ac:dyDescent="0.25">
      <c r="D1" s="5"/>
      <c r="K1" s="4" t="s">
        <v>38</v>
      </c>
    </row>
    <row r="2" spans="1:11" s="3" customFormat="1" x14ac:dyDescent="0.25">
      <c r="D2" s="5"/>
      <c r="K2" s="4" t="s">
        <v>35</v>
      </c>
    </row>
    <row r="3" spans="1:11" s="3" customFormat="1" x14ac:dyDescent="0.25">
      <c r="D3" s="5"/>
      <c r="K3" s="4" t="s">
        <v>36</v>
      </c>
    </row>
    <row r="4" spans="1:11" s="3" customFormat="1" x14ac:dyDescent="0.25">
      <c r="D4" s="5"/>
      <c r="K4" s="4" t="s">
        <v>98</v>
      </c>
    </row>
    <row r="5" spans="1:11" s="3" customFormat="1" x14ac:dyDescent="0.25">
      <c r="D5" s="5"/>
      <c r="K5" s="4" t="s">
        <v>99</v>
      </c>
    </row>
    <row r="6" spans="1:11" s="3" customFormat="1" x14ac:dyDescent="0.25">
      <c r="D6" s="5"/>
      <c r="K6" s="4" t="s">
        <v>100</v>
      </c>
    </row>
    <row r="7" spans="1:11" s="3" customForma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8" t="s">
        <v>102</v>
      </c>
    </row>
    <row r="8" spans="1:11" s="3" customForma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8" t="s">
        <v>37</v>
      </c>
    </row>
    <row r="9" spans="1:11" s="3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8" t="s">
        <v>101</v>
      </c>
    </row>
    <row r="10" spans="1:11" ht="43.5" customHeight="1" x14ac:dyDescent="0.3">
      <c r="A10" s="102" t="s">
        <v>39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</row>
    <row r="11" spans="1:11" ht="16.5" thickBot="1" x14ac:dyDescent="0.3">
      <c r="A11" s="9"/>
      <c r="B11" s="10"/>
      <c r="C11" s="10"/>
      <c r="D11" s="10"/>
      <c r="E11" s="10"/>
      <c r="F11" s="11"/>
      <c r="G11" s="12"/>
      <c r="H11" s="10"/>
      <c r="I11" s="10"/>
      <c r="J11" s="10"/>
      <c r="K11" s="12" t="s">
        <v>0</v>
      </c>
    </row>
    <row r="12" spans="1:11" ht="33.75" customHeight="1" thickBot="1" x14ac:dyDescent="0.3">
      <c r="A12" s="103" t="s">
        <v>1</v>
      </c>
      <c r="B12" s="104"/>
      <c r="C12" s="104"/>
      <c r="D12" s="104"/>
      <c r="E12" s="104"/>
      <c r="F12" s="105"/>
      <c r="G12" s="106" t="s">
        <v>2</v>
      </c>
      <c r="H12" s="107"/>
      <c r="I12" s="107"/>
      <c r="J12" s="107"/>
      <c r="K12" s="108"/>
    </row>
    <row r="13" spans="1:11" ht="16.5" thickBot="1" x14ac:dyDescent="0.3">
      <c r="A13" s="109" t="s">
        <v>3</v>
      </c>
      <c r="B13" s="110"/>
      <c r="C13" s="110"/>
      <c r="D13" s="110"/>
      <c r="E13" s="13"/>
      <c r="F13" s="14"/>
      <c r="G13" s="111" t="s">
        <v>4</v>
      </c>
      <c r="H13" s="109" t="s">
        <v>5</v>
      </c>
      <c r="I13" s="110"/>
      <c r="J13" s="110"/>
      <c r="K13" s="113"/>
    </row>
    <row r="14" spans="1:11" ht="16.5" thickBot="1" x14ac:dyDescent="0.3">
      <c r="A14" s="15" t="s">
        <v>6</v>
      </c>
      <c r="B14" s="16" t="s">
        <v>7</v>
      </c>
      <c r="C14" s="16" t="s">
        <v>8</v>
      </c>
      <c r="D14" s="16" t="s">
        <v>9</v>
      </c>
      <c r="E14" s="16"/>
      <c r="F14" s="17" t="s">
        <v>10</v>
      </c>
      <c r="G14" s="112"/>
      <c r="H14" s="18" t="s">
        <v>11</v>
      </c>
      <c r="I14" s="19" t="s">
        <v>12</v>
      </c>
      <c r="J14" s="18" t="s">
        <v>13</v>
      </c>
      <c r="K14" s="20" t="s">
        <v>14</v>
      </c>
    </row>
    <row r="15" spans="1:11" ht="16.5" hidden="1" thickBot="1" x14ac:dyDescent="0.3">
      <c r="A15" s="35" t="s">
        <v>54</v>
      </c>
      <c r="B15" s="36" t="s">
        <v>55</v>
      </c>
      <c r="C15" s="36" t="s">
        <v>56</v>
      </c>
      <c r="D15" s="36" t="s">
        <v>57</v>
      </c>
      <c r="E15" s="37" t="s">
        <v>58</v>
      </c>
      <c r="F15" s="36" t="s">
        <v>16</v>
      </c>
      <c r="G15" s="38">
        <f t="shared" ref="G15:J15" si="0">SUM(G16:G21)</f>
        <v>0</v>
      </c>
      <c r="H15" s="38">
        <f t="shared" si="0"/>
        <v>0</v>
      </c>
      <c r="I15" s="38">
        <f t="shared" si="0"/>
        <v>93750</v>
      </c>
      <c r="J15" s="38">
        <f t="shared" si="0"/>
        <v>0</v>
      </c>
      <c r="K15" s="38">
        <f>SUM(K16:K21)</f>
        <v>-93750</v>
      </c>
    </row>
    <row r="16" spans="1:11" ht="15.75" hidden="1" x14ac:dyDescent="0.25">
      <c r="A16" s="39"/>
      <c r="B16" s="40"/>
      <c r="C16" s="40"/>
      <c r="D16" s="40"/>
      <c r="E16" s="41"/>
      <c r="F16" s="40" t="s">
        <v>48</v>
      </c>
      <c r="G16" s="42">
        <f t="shared" ref="G16:G21" si="1">SUM(H16:K16)</f>
        <v>0</v>
      </c>
      <c r="H16" s="43"/>
      <c r="I16" s="43">
        <f>50000+25000</f>
        <v>75000</v>
      </c>
      <c r="J16" s="43"/>
      <c r="K16" s="42">
        <f>-50000-25000</f>
        <v>-75000</v>
      </c>
    </row>
    <row r="17" spans="1:11" ht="16.5" hidden="1" thickBot="1" x14ac:dyDescent="0.3">
      <c r="A17" s="44"/>
      <c r="B17" s="45"/>
      <c r="C17" s="45"/>
      <c r="D17" s="45"/>
      <c r="E17" s="46"/>
      <c r="F17" s="45" t="s">
        <v>49</v>
      </c>
      <c r="G17" s="47">
        <f t="shared" si="1"/>
        <v>0</v>
      </c>
      <c r="H17" s="48"/>
      <c r="I17" s="48">
        <f>12500+6250</f>
        <v>18750</v>
      </c>
      <c r="J17" s="48"/>
      <c r="K17" s="47">
        <f>-12500-6250</f>
        <v>-18750</v>
      </c>
    </row>
    <row r="18" spans="1:11" ht="15.75" hidden="1" x14ac:dyDescent="0.25">
      <c r="A18" s="44"/>
      <c r="B18" s="45"/>
      <c r="C18" s="45"/>
      <c r="D18" s="45"/>
      <c r="E18" s="49"/>
      <c r="F18" s="50" t="s">
        <v>59</v>
      </c>
      <c r="G18" s="47">
        <f t="shared" si="1"/>
        <v>0</v>
      </c>
      <c r="H18" s="47"/>
      <c r="I18" s="47"/>
      <c r="J18" s="47"/>
      <c r="K18" s="47"/>
    </row>
    <row r="19" spans="1:11" ht="15.75" hidden="1" x14ac:dyDescent="0.25">
      <c r="A19" s="44"/>
      <c r="B19" s="45"/>
      <c r="C19" s="45"/>
      <c r="D19" s="45"/>
      <c r="E19" s="49"/>
      <c r="F19" s="45" t="s">
        <v>60</v>
      </c>
      <c r="G19" s="47">
        <f t="shared" si="1"/>
        <v>0</v>
      </c>
      <c r="H19" s="48"/>
      <c r="I19" s="48"/>
      <c r="J19" s="48"/>
      <c r="K19" s="47"/>
    </row>
    <row r="20" spans="1:11" ht="15.75" hidden="1" x14ac:dyDescent="0.25">
      <c r="A20" s="44"/>
      <c r="B20" s="45"/>
      <c r="C20" s="45"/>
      <c r="D20" s="45"/>
      <c r="E20" s="49"/>
      <c r="F20" s="45" t="s">
        <v>61</v>
      </c>
      <c r="G20" s="47">
        <f t="shared" si="1"/>
        <v>0</v>
      </c>
      <c r="H20" s="48"/>
      <c r="I20" s="48"/>
      <c r="J20" s="48"/>
      <c r="K20" s="47"/>
    </row>
    <row r="21" spans="1:11" ht="16.5" hidden="1" thickBot="1" x14ac:dyDescent="0.3">
      <c r="A21" s="44"/>
      <c r="B21" s="45"/>
      <c r="C21" s="45"/>
      <c r="D21" s="45"/>
      <c r="E21" s="49"/>
      <c r="F21" s="45" t="s">
        <v>47</v>
      </c>
      <c r="G21" s="47">
        <f t="shared" si="1"/>
        <v>0</v>
      </c>
      <c r="H21" s="48"/>
      <c r="I21" s="48"/>
      <c r="J21" s="48"/>
      <c r="K21" s="47"/>
    </row>
    <row r="22" spans="1:11" ht="16.5" hidden="1" thickBot="1" x14ac:dyDescent="0.3">
      <c r="A22" s="35" t="s">
        <v>62</v>
      </c>
      <c r="B22" s="36" t="s">
        <v>63</v>
      </c>
      <c r="C22" s="36" t="s">
        <v>64</v>
      </c>
      <c r="D22" s="36" t="s">
        <v>65</v>
      </c>
      <c r="E22" s="37" t="s">
        <v>66</v>
      </c>
      <c r="F22" s="36" t="s">
        <v>16</v>
      </c>
      <c r="G22" s="38">
        <f t="shared" ref="G22:J22" si="2">SUM(G23:G25)</f>
        <v>0</v>
      </c>
      <c r="H22" s="38">
        <f t="shared" si="2"/>
        <v>0</v>
      </c>
      <c r="I22" s="38">
        <f t="shared" si="2"/>
        <v>43750</v>
      </c>
      <c r="J22" s="38">
        <f t="shared" si="2"/>
        <v>0</v>
      </c>
      <c r="K22" s="51">
        <f>SUM(K23:K25)</f>
        <v>-43750</v>
      </c>
    </row>
    <row r="23" spans="1:11" ht="15.75" hidden="1" x14ac:dyDescent="0.25">
      <c r="A23" s="39"/>
      <c r="B23" s="40"/>
      <c r="C23" s="40"/>
      <c r="D23" s="40"/>
      <c r="E23" s="41"/>
      <c r="F23" s="40" t="s">
        <v>48</v>
      </c>
      <c r="G23" s="42">
        <f t="shared" ref="G23:G25" si="3">SUM(H23:K23)</f>
        <v>0</v>
      </c>
      <c r="H23" s="43"/>
      <c r="I23" s="43">
        <f>25000+10000</f>
        <v>35000</v>
      </c>
      <c r="J23" s="43"/>
      <c r="K23" s="42">
        <f>-25000-10000</f>
        <v>-35000</v>
      </c>
    </row>
    <row r="24" spans="1:11" ht="16.5" hidden="1" thickBot="1" x14ac:dyDescent="0.3">
      <c r="A24" s="52"/>
      <c r="B24" s="53"/>
      <c r="C24" s="53"/>
      <c r="D24" s="53"/>
      <c r="E24" s="54"/>
      <c r="F24" s="53" t="s">
        <v>49</v>
      </c>
      <c r="G24" s="47">
        <f t="shared" si="3"/>
        <v>0</v>
      </c>
      <c r="H24" s="55"/>
      <c r="I24" s="55">
        <f>6250+2500</f>
        <v>8750</v>
      </c>
      <c r="J24" s="55"/>
      <c r="K24" s="56">
        <f>-6250-2500</f>
        <v>-8750</v>
      </c>
    </row>
    <row r="25" spans="1:11" ht="16.5" hidden="1" thickBot="1" x14ac:dyDescent="0.3">
      <c r="A25" s="44"/>
      <c r="B25" s="45"/>
      <c r="C25" s="45"/>
      <c r="D25" s="45"/>
      <c r="E25" s="46"/>
      <c r="F25" s="45" t="s">
        <v>61</v>
      </c>
      <c r="G25" s="47">
        <f t="shared" si="3"/>
        <v>0</v>
      </c>
      <c r="H25" s="48"/>
      <c r="I25" s="48"/>
      <c r="J25" s="48"/>
      <c r="K25" s="47"/>
    </row>
    <row r="26" spans="1:11" ht="16.5" hidden="1" thickBot="1" x14ac:dyDescent="0.3">
      <c r="A26" s="35" t="s">
        <v>67</v>
      </c>
      <c r="B26" s="36" t="s">
        <v>68</v>
      </c>
      <c r="C26" s="36" t="s">
        <v>69</v>
      </c>
      <c r="D26" s="36" t="s">
        <v>70</v>
      </c>
      <c r="E26" s="57" t="s">
        <v>71</v>
      </c>
      <c r="F26" s="36" t="s">
        <v>16</v>
      </c>
      <c r="G26" s="58">
        <f t="shared" ref="G26:J26" si="4">SUM(G27:G31)</f>
        <v>0</v>
      </c>
      <c r="H26" s="58">
        <f t="shared" si="4"/>
        <v>0</v>
      </c>
      <c r="I26" s="58">
        <f t="shared" si="4"/>
        <v>2893866</v>
      </c>
      <c r="J26" s="58">
        <f t="shared" si="4"/>
        <v>-1331366</v>
      </c>
      <c r="K26" s="59">
        <f>SUM(K27:K31)</f>
        <v>-1562500</v>
      </c>
    </row>
    <row r="27" spans="1:11" ht="15.75" hidden="1" x14ac:dyDescent="0.25">
      <c r="A27" s="60"/>
      <c r="B27" s="53"/>
      <c r="C27" s="53"/>
      <c r="D27" s="53"/>
      <c r="E27" s="61"/>
      <c r="F27" s="40" t="s">
        <v>48</v>
      </c>
      <c r="G27" s="56">
        <f t="shared" ref="G27:G29" si="5">SUM(H27:K27)</f>
        <v>0</v>
      </c>
      <c r="H27" s="55"/>
      <c r="I27" s="55">
        <f>2000000+250000</f>
        <v>2250000</v>
      </c>
      <c r="J27" s="55">
        <v>-1000000</v>
      </c>
      <c r="K27" s="56">
        <f>-1000000-200000-50000</f>
        <v>-1250000</v>
      </c>
    </row>
    <row r="28" spans="1:11" ht="16.5" hidden="1" thickBot="1" x14ac:dyDescent="0.3">
      <c r="A28" s="62"/>
      <c r="B28" s="63"/>
      <c r="C28" s="63"/>
      <c r="D28" s="63"/>
      <c r="E28" s="64"/>
      <c r="F28" s="53" t="s">
        <v>49</v>
      </c>
      <c r="G28" s="28">
        <f t="shared" si="5"/>
        <v>0</v>
      </c>
      <c r="H28" s="65"/>
      <c r="I28" s="65">
        <f>500000+81366+62500</f>
        <v>643866</v>
      </c>
      <c r="J28" s="65">
        <f>-250000-81366</f>
        <v>-331366</v>
      </c>
      <c r="K28" s="28">
        <f>-250000-12500-50000</f>
        <v>-312500</v>
      </c>
    </row>
    <row r="29" spans="1:11" ht="15.75" hidden="1" x14ac:dyDescent="0.25">
      <c r="A29" s="62"/>
      <c r="B29" s="63"/>
      <c r="C29" s="63"/>
      <c r="D29" s="63"/>
      <c r="E29" s="64"/>
      <c r="F29" s="63" t="s">
        <v>43</v>
      </c>
      <c r="G29" s="28">
        <f t="shared" si="5"/>
        <v>0</v>
      </c>
      <c r="H29" s="65"/>
      <c r="I29" s="65"/>
      <c r="J29" s="65"/>
      <c r="K29" s="28"/>
    </row>
    <row r="30" spans="1:11" ht="15.75" hidden="1" x14ac:dyDescent="0.25">
      <c r="A30" s="62"/>
      <c r="B30" s="63"/>
      <c r="C30" s="63"/>
      <c r="D30" s="63"/>
      <c r="E30" s="64"/>
      <c r="F30" s="26" t="s">
        <v>60</v>
      </c>
      <c r="G30" s="28">
        <f>SUM(H30:K30)</f>
        <v>0</v>
      </c>
      <c r="H30" s="28"/>
      <c r="I30" s="28"/>
      <c r="J30" s="28"/>
      <c r="K30" s="28"/>
    </row>
    <row r="31" spans="1:11" ht="16.5" hidden="1" thickBot="1" x14ac:dyDescent="0.3">
      <c r="A31" s="60"/>
      <c r="B31" s="53"/>
      <c r="C31" s="53"/>
      <c r="D31" s="53"/>
      <c r="E31" s="66"/>
      <c r="F31" s="53" t="s">
        <v>61</v>
      </c>
      <c r="G31" s="56">
        <f>SUM(H31:K31)</f>
        <v>0</v>
      </c>
      <c r="H31" s="55"/>
      <c r="I31" s="55"/>
      <c r="J31" s="55"/>
      <c r="K31" s="56"/>
    </row>
    <row r="32" spans="1:11" ht="16.5" hidden="1" thickBot="1" x14ac:dyDescent="0.3">
      <c r="A32" s="35" t="s">
        <v>72</v>
      </c>
      <c r="B32" s="36" t="s">
        <v>73</v>
      </c>
      <c r="C32" s="36" t="s">
        <v>74</v>
      </c>
      <c r="D32" s="67" t="s">
        <v>75</v>
      </c>
      <c r="E32" s="68" t="s">
        <v>76</v>
      </c>
      <c r="F32" s="69" t="s">
        <v>16</v>
      </c>
      <c r="G32" s="58">
        <f t="shared" ref="G32:J32" si="6">SUM(G33:G38)</f>
        <v>0</v>
      </c>
      <c r="H32" s="58">
        <f t="shared" si="6"/>
        <v>0</v>
      </c>
      <c r="I32" s="58">
        <f t="shared" si="6"/>
        <v>2993866</v>
      </c>
      <c r="J32" s="58">
        <f t="shared" si="6"/>
        <v>-1750000</v>
      </c>
      <c r="K32" s="58">
        <f>SUM(K33:K38)</f>
        <v>-1243866</v>
      </c>
    </row>
    <row r="33" spans="1:11" ht="15.75" hidden="1" x14ac:dyDescent="0.25">
      <c r="A33" s="70"/>
      <c r="B33" s="71"/>
      <c r="C33" s="71"/>
      <c r="D33" s="72"/>
      <c r="E33" s="73"/>
      <c r="F33" s="53" t="s">
        <v>48</v>
      </c>
      <c r="G33" s="42">
        <f>SUM(H33:K33)</f>
        <v>0</v>
      </c>
      <c r="H33" s="74"/>
      <c r="I33" s="55">
        <f>2000000+250000</f>
        <v>2250000</v>
      </c>
      <c r="J33" s="55">
        <v>-1400000</v>
      </c>
      <c r="K33" s="75">
        <f>-600000-250000</f>
        <v>-850000</v>
      </c>
    </row>
    <row r="34" spans="1:11" ht="16.5" hidden="1" thickBot="1" x14ac:dyDescent="0.3">
      <c r="A34" s="76"/>
      <c r="B34" s="77"/>
      <c r="C34" s="77"/>
      <c r="D34" s="77"/>
      <c r="E34" s="78"/>
      <c r="F34" s="63" t="s">
        <v>49</v>
      </c>
      <c r="G34" s="28">
        <f>SUM(I34:K34)</f>
        <v>0</v>
      </c>
      <c r="H34" s="79"/>
      <c r="I34" s="65">
        <f>600000+81366+62500</f>
        <v>743866</v>
      </c>
      <c r="J34" s="65">
        <v>-350000</v>
      </c>
      <c r="K34" s="65">
        <f>-250000-81366-12500-50000</f>
        <v>-393866</v>
      </c>
    </row>
    <row r="35" spans="1:11" ht="15.75" hidden="1" x14ac:dyDescent="0.25">
      <c r="A35" s="76"/>
      <c r="B35" s="77"/>
      <c r="C35" s="77"/>
      <c r="D35" s="77"/>
      <c r="E35" s="78"/>
      <c r="F35" s="63" t="s">
        <v>43</v>
      </c>
      <c r="G35" s="28">
        <f t="shared" ref="G35:G37" si="7">SUM(K35)</f>
        <v>0</v>
      </c>
      <c r="H35" s="79"/>
      <c r="I35" s="79"/>
      <c r="J35" s="79"/>
      <c r="K35" s="65"/>
    </row>
    <row r="36" spans="1:11" ht="15.75" hidden="1" x14ac:dyDescent="0.25">
      <c r="A36" s="76"/>
      <c r="B36" s="77"/>
      <c r="C36" s="77"/>
      <c r="D36" s="77"/>
      <c r="E36" s="78"/>
      <c r="F36" s="63" t="s">
        <v>61</v>
      </c>
      <c r="G36" s="28">
        <f t="shared" si="7"/>
        <v>0</v>
      </c>
      <c r="H36" s="79"/>
      <c r="I36" s="79"/>
      <c r="J36" s="79"/>
      <c r="K36" s="65"/>
    </row>
    <row r="37" spans="1:11" ht="15.75" hidden="1" x14ac:dyDescent="0.25">
      <c r="A37" s="76"/>
      <c r="B37" s="77"/>
      <c r="C37" s="77"/>
      <c r="D37" s="77"/>
      <c r="E37" s="78"/>
      <c r="F37" s="63" t="s">
        <v>44</v>
      </c>
      <c r="G37" s="28">
        <f t="shared" si="7"/>
        <v>0</v>
      </c>
      <c r="H37" s="79"/>
      <c r="I37" s="79"/>
      <c r="J37" s="79"/>
      <c r="K37" s="65"/>
    </row>
    <row r="38" spans="1:11" ht="16.5" hidden="1" thickBot="1" x14ac:dyDescent="0.3">
      <c r="A38" s="60"/>
      <c r="B38" s="53"/>
      <c r="C38" s="53"/>
      <c r="D38" s="53"/>
      <c r="E38" s="80"/>
      <c r="F38" s="53" t="s">
        <v>77</v>
      </c>
      <c r="G38" s="56">
        <f>SUM(K38)</f>
        <v>0</v>
      </c>
      <c r="H38" s="55"/>
      <c r="I38" s="55"/>
      <c r="J38" s="55"/>
      <c r="K38" s="55"/>
    </row>
    <row r="39" spans="1:11" ht="16.5" hidden="1" thickBot="1" x14ac:dyDescent="0.3">
      <c r="A39" s="35" t="s">
        <v>78</v>
      </c>
      <c r="B39" s="36" t="s">
        <v>79</v>
      </c>
      <c r="C39" s="36" t="s">
        <v>80</v>
      </c>
      <c r="D39" s="36" t="s">
        <v>81</v>
      </c>
      <c r="E39" s="68" t="s">
        <v>82</v>
      </c>
      <c r="F39" s="36" t="s">
        <v>16</v>
      </c>
      <c r="G39" s="58">
        <f>SUM(G40:G41)</f>
        <v>0</v>
      </c>
      <c r="H39" s="58">
        <f>SUM(H40:H41)</f>
        <v>0</v>
      </c>
      <c r="I39" s="58">
        <f>SUM(I40:I41)</f>
        <v>413750</v>
      </c>
      <c r="J39" s="58">
        <f>SUM(J40:J41)</f>
        <v>-150000</v>
      </c>
      <c r="K39" s="58">
        <f>SUM(K40:K41)</f>
        <v>-263750</v>
      </c>
    </row>
    <row r="40" spans="1:11" ht="15.75" hidden="1" x14ac:dyDescent="0.25">
      <c r="A40" s="81"/>
      <c r="B40" s="82"/>
      <c r="C40" s="82"/>
      <c r="D40" s="82"/>
      <c r="E40" s="83"/>
      <c r="F40" s="82" t="s">
        <v>48</v>
      </c>
      <c r="G40" s="84">
        <f>SUM(H40:K40)</f>
        <v>0</v>
      </c>
      <c r="H40" s="85"/>
      <c r="I40" s="85">
        <f>300000+75000</f>
        <v>375000</v>
      </c>
      <c r="J40" s="85">
        <v>-150000</v>
      </c>
      <c r="K40" s="85">
        <f>-150000-75000</f>
        <v>-225000</v>
      </c>
    </row>
    <row r="41" spans="1:11" ht="16.5" hidden="1" thickBot="1" x14ac:dyDescent="0.3">
      <c r="A41" s="62"/>
      <c r="B41" s="63"/>
      <c r="C41" s="63"/>
      <c r="D41" s="63"/>
      <c r="E41" s="64"/>
      <c r="F41" s="63" t="s">
        <v>49</v>
      </c>
      <c r="G41" s="28">
        <f>SUM(H41:K41)</f>
        <v>0</v>
      </c>
      <c r="H41" s="65"/>
      <c r="I41" s="65">
        <f>18750+20000</f>
        <v>38750</v>
      </c>
      <c r="J41" s="65"/>
      <c r="K41" s="65">
        <v>-38750</v>
      </c>
    </row>
    <row r="42" spans="1:11" ht="15.75" hidden="1" x14ac:dyDescent="0.25">
      <c r="A42" s="62"/>
      <c r="B42" s="63"/>
      <c r="C42" s="63"/>
      <c r="D42" s="63"/>
      <c r="E42" s="64"/>
      <c r="F42" s="26" t="s">
        <v>61</v>
      </c>
      <c r="G42" s="28">
        <f t="shared" ref="G42:G43" si="8">SUM(K42)</f>
        <v>0</v>
      </c>
      <c r="H42" s="28"/>
      <c r="I42" s="28"/>
      <c r="J42" s="28"/>
      <c r="K42" s="28"/>
    </row>
    <row r="43" spans="1:11" ht="16.5" hidden="1" thickBot="1" x14ac:dyDescent="0.3">
      <c r="A43" s="44"/>
      <c r="B43" s="45"/>
      <c r="C43" s="45"/>
      <c r="D43" s="45"/>
      <c r="E43" s="46"/>
      <c r="F43" s="50" t="s">
        <v>83</v>
      </c>
      <c r="G43" s="47">
        <f t="shared" si="8"/>
        <v>0</v>
      </c>
      <c r="H43" s="47"/>
      <c r="I43" s="47"/>
      <c r="J43" s="47"/>
      <c r="K43" s="47"/>
    </row>
    <row r="44" spans="1:11" ht="16.5" hidden="1" thickBot="1" x14ac:dyDescent="0.3">
      <c r="A44" s="35" t="s">
        <v>78</v>
      </c>
      <c r="B44" s="36" t="s">
        <v>79</v>
      </c>
      <c r="C44" s="36" t="s">
        <v>80</v>
      </c>
      <c r="D44" s="36" t="s">
        <v>81</v>
      </c>
      <c r="E44" s="68" t="s">
        <v>84</v>
      </c>
      <c r="F44" s="36" t="s">
        <v>16</v>
      </c>
      <c r="G44" s="58">
        <f t="shared" ref="G44:J44" si="9">SUM(G45:G46)</f>
        <v>0</v>
      </c>
      <c r="H44" s="58">
        <f t="shared" si="9"/>
        <v>0</v>
      </c>
      <c r="I44" s="58">
        <f t="shared" si="9"/>
        <v>150000</v>
      </c>
      <c r="J44" s="58">
        <f t="shared" si="9"/>
        <v>-75000</v>
      </c>
      <c r="K44" s="58">
        <f>SUM(K45:K46)</f>
        <v>-75000</v>
      </c>
    </row>
    <row r="45" spans="1:11" ht="16.5" hidden="1" thickBot="1" x14ac:dyDescent="0.3">
      <c r="A45" s="81"/>
      <c r="B45" s="82"/>
      <c r="C45" s="82"/>
      <c r="D45" s="82"/>
      <c r="E45" s="83"/>
      <c r="F45" s="82" t="s">
        <v>48</v>
      </c>
      <c r="G45" s="84">
        <f>SUM(H45:K45)</f>
        <v>0</v>
      </c>
      <c r="H45" s="85"/>
      <c r="I45" s="85">
        <v>150000</v>
      </c>
      <c r="J45" s="85">
        <v>-75000</v>
      </c>
      <c r="K45" s="85">
        <v>-75000</v>
      </c>
    </row>
    <row r="46" spans="1:11" ht="16.5" hidden="1" thickBot="1" x14ac:dyDescent="0.3">
      <c r="A46" s="60"/>
      <c r="B46" s="53"/>
      <c r="C46" s="53"/>
      <c r="D46" s="53"/>
      <c r="E46" s="66"/>
      <c r="F46" s="53" t="s">
        <v>49</v>
      </c>
      <c r="G46" s="56">
        <f>SUM(K46)</f>
        <v>0</v>
      </c>
      <c r="H46" s="55"/>
      <c r="I46" s="55"/>
      <c r="J46" s="55"/>
      <c r="K46" s="75"/>
    </row>
    <row r="47" spans="1:11" ht="16.5" hidden="1" thickBot="1" x14ac:dyDescent="0.3">
      <c r="A47" s="35" t="s">
        <v>78</v>
      </c>
      <c r="B47" s="36" t="s">
        <v>79</v>
      </c>
      <c r="C47" s="36" t="s">
        <v>80</v>
      </c>
      <c r="D47" s="36" t="s">
        <v>81</v>
      </c>
      <c r="E47" s="68" t="s">
        <v>85</v>
      </c>
      <c r="F47" s="36" t="s">
        <v>16</v>
      </c>
      <c r="G47" s="58">
        <f t="shared" ref="G47:J47" si="10">SUM(G48:G50)</f>
        <v>0</v>
      </c>
      <c r="H47" s="58">
        <f t="shared" si="10"/>
        <v>0</v>
      </c>
      <c r="I47" s="58">
        <f t="shared" si="10"/>
        <v>242501</v>
      </c>
      <c r="J47" s="58">
        <f t="shared" si="10"/>
        <v>-100000</v>
      </c>
      <c r="K47" s="58">
        <f>SUM(K48:K50)</f>
        <v>-142501</v>
      </c>
    </row>
    <row r="48" spans="1:11" ht="15.75" hidden="1" x14ac:dyDescent="0.25">
      <c r="A48" s="62"/>
      <c r="B48" s="63"/>
      <c r="C48" s="63"/>
      <c r="D48" s="63"/>
      <c r="E48" s="64"/>
      <c r="F48" s="63" t="s">
        <v>48</v>
      </c>
      <c r="G48" s="28">
        <f>SUM(H48:K48)</f>
        <v>0</v>
      </c>
      <c r="H48" s="65"/>
      <c r="I48" s="65">
        <f>200000+30000</f>
        <v>230000</v>
      </c>
      <c r="J48" s="65">
        <v>-100000</v>
      </c>
      <c r="K48" s="65">
        <f>-100000-30000</f>
        <v>-130000</v>
      </c>
    </row>
    <row r="49" spans="1:11" ht="16.5" hidden="1" thickBot="1" x14ac:dyDescent="0.3">
      <c r="A49" s="62"/>
      <c r="B49" s="63"/>
      <c r="C49" s="63"/>
      <c r="D49" s="63"/>
      <c r="E49" s="64"/>
      <c r="F49" s="63" t="s">
        <v>49</v>
      </c>
      <c r="G49" s="28">
        <f>SUM(H49:K49)</f>
        <v>0</v>
      </c>
      <c r="H49" s="65"/>
      <c r="I49" s="65">
        <v>12501</v>
      </c>
      <c r="J49" s="65"/>
      <c r="K49" s="65">
        <v>-12501</v>
      </c>
    </row>
    <row r="50" spans="1:11" ht="16.5" hidden="1" thickBot="1" x14ac:dyDescent="0.3">
      <c r="A50" s="60"/>
      <c r="B50" s="53"/>
      <c r="C50" s="53"/>
      <c r="D50" s="53"/>
      <c r="E50" s="86"/>
      <c r="F50" s="53" t="s">
        <v>61</v>
      </c>
      <c r="G50" s="87">
        <f t="shared" ref="G50" si="11">SUM(K50)</f>
        <v>0</v>
      </c>
      <c r="H50" s="75"/>
      <c r="I50" s="75"/>
      <c r="J50" s="75"/>
      <c r="K50" s="75"/>
    </row>
    <row r="51" spans="1:11" ht="16.5" hidden="1" thickBot="1" x14ac:dyDescent="0.3">
      <c r="A51" s="35" t="s">
        <v>86</v>
      </c>
      <c r="B51" s="36" t="s">
        <v>87</v>
      </c>
      <c r="C51" s="36" t="s">
        <v>64</v>
      </c>
      <c r="D51" s="36" t="s">
        <v>19</v>
      </c>
      <c r="E51" s="68" t="s">
        <v>88</v>
      </c>
      <c r="F51" s="36" t="s">
        <v>16</v>
      </c>
      <c r="G51" s="58">
        <f t="shared" ref="G51:J51" si="12">SUM(G52:G54)</f>
        <v>0</v>
      </c>
      <c r="H51" s="58">
        <f t="shared" si="12"/>
        <v>0</v>
      </c>
      <c r="I51" s="58">
        <f t="shared" si="12"/>
        <v>31250</v>
      </c>
      <c r="J51" s="58">
        <f t="shared" si="12"/>
        <v>0</v>
      </c>
      <c r="K51" s="58">
        <f>SUM(K52:K54)</f>
        <v>-31250</v>
      </c>
    </row>
    <row r="52" spans="1:11" ht="15.75" hidden="1" x14ac:dyDescent="0.25">
      <c r="A52" s="62"/>
      <c r="B52" s="63"/>
      <c r="C52" s="63"/>
      <c r="D52" s="63"/>
      <c r="E52" s="64"/>
      <c r="F52" s="63" t="s">
        <v>48</v>
      </c>
      <c r="G52" s="28">
        <f>SUM(I52:K52)</f>
        <v>0</v>
      </c>
      <c r="H52" s="65"/>
      <c r="I52" s="65">
        <v>25000</v>
      </c>
      <c r="J52" s="65"/>
      <c r="K52" s="28">
        <v>-25000</v>
      </c>
    </row>
    <row r="53" spans="1:11" ht="16.5" hidden="1" thickBot="1" x14ac:dyDescent="0.3">
      <c r="A53" s="62"/>
      <c r="B53" s="63"/>
      <c r="C53" s="63"/>
      <c r="D53" s="63"/>
      <c r="E53" s="64"/>
      <c r="F53" s="63" t="s">
        <v>49</v>
      </c>
      <c r="G53" s="28">
        <f>SUM(I53:K53)</f>
        <v>0</v>
      </c>
      <c r="H53" s="65"/>
      <c r="I53" s="65">
        <v>6250</v>
      </c>
      <c r="J53" s="65"/>
      <c r="K53" s="28">
        <v>-6250</v>
      </c>
    </row>
    <row r="54" spans="1:11" ht="16.5" hidden="1" thickBot="1" x14ac:dyDescent="0.3">
      <c r="A54" s="60"/>
      <c r="B54" s="53"/>
      <c r="C54" s="53"/>
      <c r="D54" s="53"/>
      <c r="E54" s="86"/>
      <c r="F54" s="53" t="s">
        <v>61</v>
      </c>
      <c r="G54" s="87">
        <f t="shared" ref="G54" si="13">SUM(K54)</f>
        <v>0</v>
      </c>
      <c r="H54" s="75"/>
      <c r="I54" s="75"/>
      <c r="J54" s="75"/>
      <c r="K54" s="87"/>
    </row>
    <row r="55" spans="1:11" ht="16.5" hidden="1" thickBot="1" x14ac:dyDescent="0.3">
      <c r="A55" s="35" t="s">
        <v>89</v>
      </c>
      <c r="B55" s="36" t="s">
        <v>90</v>
      </c>
      <c r="C55" s="36" t="s">
        <v>91</v>
      </c>
      <c r="D55" s="36" t="s">
        <v>92</v>
      </c>
      <c r="E55" s="68" t="s">
        <v>93</v>
      </c>
      <c r="F55" s="36" t="s">
        <v>16</v>
      </c>
      <c r="G55" s="58">
        <f t="shared" ref="G55:J55" si="14">SUM(G56:G58)</f>
        <v>0</v>
      </c>
      <c r="H55" s="58">
        <f t="shared" si="14"/>
        <v>0</v>
      </c>
      <c r="I55" s="58">
        <f t="shared" si="14"/>
        <v>0</v>
      </c>
      <c r="J55" s="58">
        <f t="shared" si="14"/>
        <v>0</v>
      </c>
      <c r="K55" s="58">
        <f>SUM(K56:K58)</f>
        <v>0</v>
      </c>
    </row>
    <row r="56" spans="1:11" ht="15.75" hidden="1" x14ac:dyDescent="0.25">
      <c r="A56" s="81"/>
      <c r="B56" s="82"/>
      <c r="C56" s="82"/>
      <c r="D56" s="82"/>
      <c r="E56" s="83"/>
      <c r="F56" s="82" t="s">
        <v>48</v>
      </c>
      <c r="G56" s="84">
        <f>SUM(K56)</f>
        <v>0</v>
      </c>
      <c r="H56" s="85"/>
      <c r="I56" s="85"/>
      <c r="J56" s="85"/>
      <c r="K56" s="84"/>
    </row>
    <row r="57" spans="1:11" ht="15.75" hidden="1" x14ac:dyDescent="0.25">
      <c r="A57" s="62"/>
      <c r="B57" s="63"/>
      <c r="C57" s="63"/>
      <c r="D57" s="63"/>
      <c r="E57" s="64"/>
      <c r="F57" s="63" t="s">
        <v>49</v>
      </c>
      <c r="G57" s="28">
        <f>SUM(K57)</f>
        <v>0</v>
      </c>
      <c r="H57" s="65"/>
      <c r="I57" s="65"/>
      <c r="J57" s="65"/>
      <c r="K57" s="28"/>
    </row>
    <row r="58" spans="1:11" ht="16.5" hidden="1" thickBot="1" x14ac:dyDescent="0.3">
      <c r="A58" s="60"/>
      <c r="B58" s="53"/>
      <c r="C58" s="53"/>
      <c r="D58" s="53"/>
      <c r="E58" s="88"/>
      <c r="F58" s="53" t="s">
        <v>61</v>
      </c>
      <c r="G58" s="28">
        <f>SUM(K58)</f>
        <v>0</v>
      </c>
      <c r="H58" s="75"/>
      <c r="I58" s="75"/>
      <c r="J58" s="75"/>
      <c r="K58" s="87"/>
    </row>
    <row r="59" spans="1:11" ht="16.5" hidden="1" thickBot="1" x14ac:dyDescent="0.3">
      <c r="A59" s="35" t="s">
        <v>89</v>
      </c>
      <c r="B59" s="36" t="s">
        <v>94</v>
      </c>
      <c r="C59" s="36" t="s">
        <v>91</v>
      </c>
      <c r="D59" s="36" t="s">
        <v>95</v>
      </c>
      <c r="E59" s="68" t="s">
        <v>96</v>
      </c>
      <c r="F59" s="36" t="s">
        <v>16</v>
      </c>
      <c r="G59" s="58">
        <f t="shared" ref="G59:J59" si="15">SUM(G60:G64)</f>
        <v>0</v>
      </c>
      <c r="H59" s="58">
        <f t="shared" si="15"/>
        <v>0</v>
      </c>
      <c r="I59" s="58">
        <f t="shared" si="15"/>
        <v>150000</v>
      </c>
      <c r="J59" s="58">
        <f t="shared" si="15"/>
        <v>-100000</v>
      </c>
      <c r="K59" s="58">
        <f>SUM(K60:K64)</f>
        <v>-50000</v>
      </c>
    </row>
    <row r="60" spans="1:11" ht="16.5" hidden="1" thickBot="1" x14ac:dyDescent="0.3">
      <c r="A60" s="60"/>
      <c r="B60" s="53"/>
      <c r="C60" s="53"/>
      <c r="D60" s="53"/>
      <c r="E60" s="88"/>
      <c r="F60" s="53" t="s">
        <v>48</v>
      </c>
      <c r="G60" s="87">
        <f>SUM(H60:K60)</f>
        <v>0</v>
      </c>
      <c r="H60" s="75"/>
      <c r="I60" s="75">
        <v>150000</v>
      </c>
      <c r="J60" s="75">
        <v>-100000</v>
      </c>
      <c r="K60" s="87">
        <v>-50000</v>
      </c>
    </row>
    <row r="61" spans="1:11" ht="15.75" hidden="1" x14ac:dyDescent="0.25">
      <c r="A61" s="62"/>
      <c r="B61" s="63"/>
      <c r="C61" s="63"/>
      <c r="D61" s="63"/>
      <c r="E61" s="64"/>
      <c r="F61" s="63" t="s">
        <v>49</v>
      </c>
      <c r="G61" s="28">
        <f>SUM(H61:K61)</f>
        <v>0</v>
      </c>
      <c r="H61" s="65"/>
      <c r="I61" s="65"/>
      <c r="J61" s="65"/>
      <c r="K61" s="28"/>
    </row>
    <row r="62" spans="1:11" ht="15.75" hidden="1" x14ac:dyDescent="0.25">
      <c r="A62" s="62"/>
      <c r="B62" s="63"/>
      <c r="C62" s="63"/>
      <c r="D62" s="63"/>
      <c r="E62" s="64"/>
      <c r="F62" s="63" t="s">
        <v>47</v>
      </c>
      <c r="G62" s="28">
        <f t="shared" ref="G62:G64" si="16">SUM(K62)</f>
        <v>0</v>
      </c>
      <c r="H62" s="65"/>
      <c r="I62" s="65"/>
      <c r="J62" s="65"/>
      <c r="K62" s="28"/>
    </row>
    <row r="63" spans="1:11" ht="15.75" hidden="1" x14ac:dyDescent="0.25">
      <c r="A63" s="62"/>
      <c r="B63" s="63"/>
      <c r="C63" s="63"/>
      <c r="D63" s="63"/>
      <c r="E63" s="64"/>
      <c r="F63" s="63" t="s">
        <v>61</v>
      </c>
      <c r="G63" s="28">
        <f t="shared" si="16"/>
        <v>0</v>
      </c>
      <c r="H63" s="65"/>
      <c r="I63" s="65"/>
      <c r="J63" s="65"/>
      <c r="K63" s="28"/>
    </row>
    <row r="64" spans="1:11" ht="16.5" hidden="1" thickBot="1" x14ac:dyDescent="0.3">
      <c r="A64" s="60"/>
      <c r="B64" s="53"/>
      <c r="C64" s="53"/>
      <c r="D64" s="53"/>
      <c r="E64" s="88"/>
      <c r="F64" s="53" t="s">
        <v>97</v>
      </c>
      <c r="G64" s="87">
        <f t="shared" si="16"/>
        <v>0</v>
      </c>
      <c r="H64" s="75"/>
      <c r="I64" s="75"/>
      <c r="J64" s="75"/>
      <c r="K64" s="87"/>
    </row>
    <row r="65" spans="1:12" ht="15.75" hidden="1" x14ac:dyDescent="0.25">
      <c r="A65" s="9"/>
      <c r="B65" s="32"/>
      <c r="C65" s="32"/>
      <c r="D65" s="32"/>
      <c r="E65" s="33"/>
      <c r="F65" s="34"/>
      <c r="G65" s="21"/>
      <c r="H65" s="22"/>
      <c r="I65" s="22"/>
      <c r="J65" s="22"/>
      <c r="K65" s="22"/>
    </row>
    <row r="66" spans="1:12" ht="15.75" hidden="1" x14ac:dyDescent="0.25">
      <c r="A66" s="9"/>
      <c r="B66" s="32"/>
      <c r="C66" s="32"/>
      <c r="D66" s="32"/>
      <c r="E66" s="33"/>
      <c r="F66" s="34"/>
      <c r="G66" s="21"/>
      <c r="H66" s="22"/>
      <c r="I66" s="22"/>
      <c r="J66" s="22"/>
      <c r="K66" s="22"/>
    </row>
    <row r="67" spans="1:12" ht="15.75" hidden="1" x14ac:dyDescent="0.25">
      <c r="A67" s="9"/>
      <c r="B67" s="32"/>
      <c r="C67" s="32"/>
      <c r="D67" s="32"/>
      <c r="E67" s="33"/>
      <c r="F67" s="34"/>
      <c r="G67" s="21"/>
      <c r="H67" s="22"/>
      <c r="I67" s="22"/>
      <c r="J67" s="22"/>
      <c r="K67" s="22"/>
    </row>
    <row r="68" spans="1:12" ht="15.75" hidden="1" x14ac:dyDescent="0.25">
      <c r="A68" s="9"/>
      <c r="B68" s="32"/>
      <c r="C68" s="32"/>
      <c r="D68" s="32"/>
      <c r="E68" s="33"/>
      <c r="F68" s="34"/>
      <c r="G68" s="21"/>
      <c r="H68" s="22"/>
      <c r="I68" s="22"/>
      <c r="J68" s="22"/>
      <c r="K68" s="22"/>
    </row>
    <row r="69" spans="1:12" ht="15.75" hidden="1" x14ac:dyDescent="0.25">
      <c r="A69" s="9"/>
      <c r="B69" s="32"/>
      <c r="C69" s="32"/>
      <c r="D69" s="32"/>
      <c r="E69" s="33"/>
      <c r="F69" s="34"/>
      <c r="G69" s="21"/>
      <c r="H69" s="22"/>
      <c r="I69" s="22"/>
      <c r="J69" s="22"/>
      <c r="K69" s="22"/>
    </row>
    <row r="70" spans="1:12" ht="15.75" hidden="1" x14ac:dyDescent="0.25">
      <c r="A70" s="9"/>
      <c r="B70" s="32"/>
      <c r="C70" s="32"/>
      <c r="D70" s="32"/>
      <c r="E70" s="33"/>
      <c r="F70" s="34"/>
      <c r="G70" s="21"/>
      <c r="H70" s="22"/>
      <c r="I70" s="22"/>
      <c r="J70" s="22"/>
      <c r="K70" s="22"/>
    </row>
    <row r="71" spans="1:12" ht="15.75" hidden="1" x14ac:dyDescent="0.25">
      <c r="A71" s="9"/>
      <c r="B71" s="32"/>
      <c r="C71" s="32"/>
      <c r="D71" s="32"/>
      <c r="E71" s="33"/>
      <c r="F71" s="34"/>
      <c r="G71" s="21"/>
      <c r="H71" s="22"/>
      <c r="I71" s="22"/>
      <c r="J71" s="22"/>
      <c r="K71" s="22"/>
    </row>
    <row r="72" spans="1:12" ht="15.75" hidden="1" x14ac:dyDescent="0.25">
      <c r="A72" s="9"/>
      <c r="B72" s="32"/>
      <c r="C72" s="32"/>
      <c r="D72" s="32"/>
      <c r="E72" s="33"/>
      <c r="F72" s="34"/>
      <c r="G72" s="21"/>
      <c r="H72" s="22"/>
      <c r="I72" s="22"/>
      <c r="J72" s="22"/>
      <c r="K72" s="22"/>
    </row>
    <row r="73" spans="1:12" ht="15.75" hidden="1" x14ac:dyDescent="0.25">
      <c r="A73" s="9"/>
      <c r="B73" s="32"/>
      <c r="C73" s="32"/>
      <c r="D73" s="32"/>
      <c r="E73" s="33"/>
      <c r="F73" s="34"/>
      <c r="G73" s="21"/>
      <c r="H73" s="22"/>
      <c r="I73" s="22"/>
      <c r="J73" s="22"/>
      <c r="K73" s="22"/>
    </row>
    <row r="74" spans="1:12" ht="15.75" hidden="1" x14ac:dyDescent="0.25">
      <c r="A74" s="9"/>
      <c r="B74" s="32"/>
      <c r="C74" s="32"/>
      <c r="D74" s="32"/>
      <c r="E74" s="33"/>
      <c r="F74" s="34"/>
      <c r="G74" s="21"/>
      <c r="H74" s="22"/>
      <c r="I74" s="22"/>
      <c r="J74" s="22"/>
      <c r="K74" s="22"/>
    </row>
    <row r="75" spans="1:12" ht="15.75" hidden="1" x14ac:dyDescent="0.25">
      <c r="A75" s="9"/>
      <c r="B75" s="32"/>
      <c r="C75" s="32"/>
      <c r="D75" s="32"/>
      <c r="E75" s="33"/>
      <c r="F75" s="34"/>
      <c r="G75" s="21"/>
      <c r="H75" s="22"/>
      <c r="I75" s="22"/>
      <c r="J75" s="22"/>
      <c r="K75" s="22"/>
    </row>
    <row r="76" spans="1:12" ht="15.75" hidden="1" x14ac:dyDescent="0.25">
      <c r="A76" s="9"/>
      <c r="B76" s="32"/>
      <c r="C76" s="32"/>
      <c r="D76" s="32"/>
      <c r="E76" s="33"/>
      <c r="F76" s="34"/>
      <c r="G76" s="21"/>
      <c r="H76" s="22"/>
      <c r="I76" s="22"/>
      <c r="J76" s="22"/>
      <c r="K76" s="22"/>
    </row>
    <row r="77" spans="1:12" ht="15.75" hidden="1" x14ac:dyDescent="0.25">
      <c r="A77" s="9"/>
      <c r="B77" s="32"/>
      <c r="C77" s="32"/>
      <c r="D77" s="32"/>
      <c r="E77" s="33"/>
      <c r="F77" s="34"/>
      <c r="G77" s="21"/>
      <c r="H77" s="22"/>
      <c r="I77" s="22"/>
      <c r="J77" s="22"/>
      <c r="K77" s="22"/>
    </row>
    <row r="78" spans="1:12" ht="15.75" hidden="1" x14ac:dyDescent="0.25">
      <c r="A78" s="9"/>
      <c r="B78" s="32"/>
      <c r="C78" s="32"/>
      <c r="D78" s="32"/>
      <c r="E78" s="33"/>
      <c r="F78" s="34"/>
      <c r="G78" s="21"/>
      <c r="H78" s="22"/>
      <c r="I78" s="22"/>
      <c r="J78" s="22"/>
      <c r="K78" s="22"/>
    </row>
    <row r="79" spans="1:12" ht="15.75" hidden="1" x14ac:dyDescent="0.25">
      <c r="A79" s="9"/>
      <c r="B79" s="32"/>
      <c r="C79" s="32"/>
      <c r="D79" s="32"/>
      <c r="E79" s="33"/>
      <c r="F79" s="34"/>
      <c r="G79" s="21"/>
      <c r="H79" s="22"/>
      <c r="I79" s="22"/>
      <c r="J79" s="22"/>
      <c r="K79" s="22"/>
    </row>
    <row r="80" spans="1:12" ht="17.25" customHeight="1" thickBot="1" x14ac:dyDescent="0.3">
      <c r="A80" s="35" t="s">
        <v>17</v>
      </c>
      <c r="B80" s="36" t="s">
        <v>18</v>
      </c>
      <c r="C80" s="36" t="s">
        <v>15</v>
      </c>
      <c r="D80" s="36" t="s">
        <v>19</v>
      </c>
      <c r="E80" s="68" t="s">
        <v>24</v>
      </c>
      <c r="F80" s="36" t="s">
        <v>16</v>
      </c>
      <c r="G80" s="58">
        <f>SUM(G81:G83)</f>
        <v>21793</v>
      </c>
      <c r="H80" s="58">
        <f t="shared" ref="H80:K80" si="17">SUM(H81:H83)</f>
        <v>0</v>
      </c>
      <c r="I80" s="58">
        <f t="shared" si="17"/>
        <v>21793</v>
      </c>
      <c r="J80" s="58">
        <f t="shared" si="17"/>
        <v>0</v>
      </c>
      <c r="K80" s="58">
        <f t="shared" si="17"/>
        <v>0</v>
      </c>
      <c r="L80" s="6">
        <f>G80+G84+G89</f>
        <v>44226</v>
      </c>
    </row>
    <row r="81" spans="1:11" ht="15" customHeight="1" x14ac:dyDescent="0.25">
      <c r="A81" s="89"/>
      <c r="B81" s="90"/>
      <c r="C81" s="90"/>
      <c r="D81" s="90"/>
      <c r="E81" s="91"/>
      <c r="F81" s="90" t="s">
        <v>43</v>
      </c>
      <c r="G81" s="92">
        <f t="shared" ref="G81:G94" si="18">SUM(H81:K81)</f>
        <v>16802</v>
      </c>
      <c r="H81" s="42"/>
      <c r="I81" s="42">
        <v>16802</v>
      </c>
      <c r="J81" s="42"/>
      <c r="K81" s="42"/>
    </row>
    <row r="82" spans="1:11" ht="15" customHeight="1" x14ac:dyDescent="0.25">
      <c r="A82" s="25"/>
      <c r="B82" s="26"/>
      <c r="C82" s="26"/>
      <c r="D82" s="26"/>
      <c r="E82" s="27"/>
      <c r="F82" s="26" t="s">
        <v>44</v>
      </c>
      <c r="G82" s="24">
        <f t="shared" si="18"/>
        <v>4113</v>
      </c>
      <c r="H82" s="28"/>
      <c r="I82" s="28">
        <v>4113</v>
      </c>
      <c r="J82" s="28"/>
      <c r="K82" s="28"/>
    </row>
    <row r="83" spans="1:11" ht="15" customHeight="1" thickBot="1" x14ac:dyDescent="0.3">
      <c r="A83" s="25"/>
      <c r="B83" s="26"/>
      <c r="C83" s="26"/>
      <c r="D83" s="26"/>
      <c r="E83" s="27"/>
      <c r="F83" s="26" t="s">
        <v>45</v>
      </c>
      <c r="G83" s="24">
        <f t="shared" si="18"/>
        <v>878</v>
      </c>
      <c r="H83" s="28"/>
      <c r="I83" s="28">
        <v>878</v>
      </c>
      <c r="J83" s="28"/>
      <c r="K83" s="28"/>
    </row>
    <row r="84" spans="1:11" ht="17.25" customHeight="1" thickBot="1" x14ac:dyDescent="0.3">
      <c r="A84" s="35" t="s">
        <v>17</v>
      </c>
      <c r="B84" s="36" t="s">
        <v>18</v>
      </c>
      <c r="C84" s="36" t="s">
        <v>15</v>
      </c>
      <c r="D84" s="36" t="s">
        <v>19</v>
      </c>
      <c r="E84" s="68" t="s">
        <v>27</v>
      </c>
      <c r="F84" s="36" t="s">
        <v>16</v>
      </c>
      <c r="G84" s="58">
        <f>SUM(G85:G88)</f>
        <v>16946</v>
      </c>
      <c r="H84" s="58">
        <f>SUM(H85:H88)</f>
        <v>0</v>
      </c>
      <c r="I84" s="58">
        <f>SUM(I85:I88)</f>
        <v>16946</v>
      </c>
      <c r="J84" s="58">
        <f>SUM(J85:J88)</f>
        <v>0</v>
      </c>
      <c r="K84" s="58">
        <f>SUM(K85:K88)</f>
        <v>0</v>
      </c>
    </row>
    <row r="85" spans="1:11" ht="15" hidden="1" customHeight="1" x14ac:dyDescent="0.25">
      <c r="A85" s="25"/>
      <c r="B85" s="26"/>
      <c r="C85" s="26"/>
      <c r="D85" s="26"/>
      <c r="E85" s="23" t="s">
        <v>46</v>
      </c>
      <c r="F85" s="26" t="s">
        <v>48</v>
      </c>
      <c r="G85" s="24">
        <f t="shared" si="18"/>
        <v>0</v>
      </c>
      <c r="H85" s="28"/>
      <c r="I85" s="28"/>
      <c r="J85" s="28"/>
      <c r="K85" s="28"/>
    </row>
    <row r="86" spans="1:11" ht="15" hidden="1" customHeight="1" x14ac:dyDescent="0.25">
      <c r="A86" s="25"/>
      <c r="B86" s="26"/>
      <c r="C86" s="26"/>
      <c r="D86" s="26"/>
      <c r="E86" s="23" t="s">
        <v>46</v>
      </c>
      <c r="F86" s="26" t="s">
        <v>49</v>
      </c>
      <c r="G86" s="24">
        <f t="shared" si="18"/>
        <v>0</v>
      </c>
      <c r="H86" s="28"/>
      <c r="I86" s="28"/>
      <c r="J86" s="28"/>
      <c r="K86" s="28"/>
    </row>
    <row r="87" spans="1:11" ht="15" customHeight="1" x14ac:dyDescent="0.25">
      <c r="A87" s="25"/>
      <c r="B87" s="26"/>
      <c r="C87" s="26"/>
      <c r="D87" s="26"/>
      <c r="E87" s="23" t="s">
        <v>46</v>
      </c>
      <c r="F87" s="26" t="s">
        <v>47</v>
      </c>
      <c r="G87" s="24">
        <f t="shared" si="18"/>
        <v>3934</v>
      </c>
      <c r="H87" s="28"/>
      <c r="I87" s="28">
        <f>3934</f>
        <v>3934</v>
      </c>
      <c r="J87" s="28"/>
      <c r="K87" s="28"/>
    </row>
    <row r="88" spans="1:11" ht="15" customHeight="1" thickBot="1" x14ac:dyDescent="0.3">
      <c r="A88" s="25"/>
      <c r="B88" s="26"/>
      <c r="C88" s="26"/>
      <c r="D88" s="26"/>
      <c r="E88" s="23" t="s">
        <v>50</v>
      </c>
      <c r="F88" s="26" t="s">
        <v>47</v>
      </c>
      <c r="G88" s="24">
        <f t="shared" si="18"/>
        <v>13012</v>
      </c>
      <c r="H88" s="28"/>
      <c r="I88" s="28">
        <v>13012</v>
      </c>
      <c r="J88" s="28"/>
      <c r="K88" s="28"/>
    </row>
    <row r="89" spans="1:11" ht="17.25" customHeight="1" thickBot="1" x14ac:dyDescent="0.3">
      <c r="A89" s="35" t="s">
        <v>17</v>
      </c>
      <c r="B89" s="36" t="s">
        <v>18</v>
      </c>
      <c r="C89" s="36" t="s">
        <v>15</v>
      </c>
      <c r="D89" s="36" t="s">
        <v>19</v>
      </c>
      <c r="E89" s="68" t="s">
        <v>28</v>
      </c>
      <c r="F89" s="36" t="s">
        <v>16</v>
      </c>
      <c r="G89" s="58">
        <f>SUM(G90:G90)</f>
        <v>5487</v>
      </c>
      <c r="H89" s="58">
        <f>SUM(H90:H90)</f>
        <v>0</v>
      </c>
      <c r="I89" s="58">
        <f>SUM(I90:I90)</f>
        <v>5487</v>
      </c>
      <c r="J89" s="58">
        <f>SUM(J90:J90)</f>
        <v>0</v>
      </c>
      <c r="K89" s="58">
        <f>SUM(K90:K90)</f>
        <v>0</v>
      </c>
    </row>
    <row r="90" spans="1:11" ht="15" customHeight="1" thickBot="1" x14ac:dyDescent="0.3">
      <c r="A90" s="25"/>
      <c r="B90" s="26"/>
      <c r="C90" s="26"/>
      <c r="D90" s="26"/>
      <c r="E90" s="27"/>
      <c r="F90" s="26" t="s">
        <v>47</v>
      </c>
      <c r="G90" s="24">
        <f>SUM(H90:K90)</f>
        <v>5487</v>
      </c>
      <c r="H90" s="28"/>
      <c r="I90" s="28">
        <v>5487</v>
      </c>
      <c r="J90" s="28"/>
      <c r="K90" s="28"/>
    </row>
    <row r="91" spans="1:11" ht="30" customHeight="1" thickBot="1" x14ac:dyDescent="0.3">
      <c r="A91" s="35" t="s">
        <v>20</v>
      </c>
      <c r="B91" s="36" t="s">
        <v>21</v>
      </c>
      <c r="C91" s="36" t="s">
        <v>22</v>
      </c>
      <c r="D91" s="36" t="s">
        <v>23</v>
      </c>
      <c r="E91" s="68" t="s">
        <v>25</v>
      </c>
      <c r="F91" s="36" t="s">
        <v>16</v>
      </c>
      <c r="G91" s="58">
        <f>SUM(G92:G94)</f>
        <v>1942029</v>
      </c>
      <c r="H91" s="58">
        <f t="shared" ref="H91:K91" si="19">SUM(H92:H94)</f>
        <v>0</v>
      </c>
      <c r="I91" s="58">
        <f t="shared" si="19"/>
        <v>1942029</v>
      </c>
      <c r="J91" s="58">
        <f t="shared" si="19"/>
        <v>0</v>
      </c>
      <c r="K91" s="58">
        <f t="shared" si="19"/>
        <v>0</v>
      </c>
    </row>
    <row r="92" spans="1:11" ht="23.25" customHeight="1" thickBot="1" x14ac:dyDescent="0.3">
      <c r="A92" s="25"/>
      <c r="B92" s="26"/>
      <c r="C92" s="26"/>
      <c r="D92" s="26"/>
      <c r="E92" s="23" t="s">
        <v>52</v>
      </c>
      <c r="F92" s="26" t="s">
        <v>53</v>
      </c>
      <c r="G92" s="24">
        <f t="shared" si="18"/>
        <v>1942029</v>
      </c>
      <c r="H92" s="28"/>
      <c r="I92" s="28">
        <v>1942029</v>
      </c>
      <c r="J92" s="28"/>
      <c r="K92" s="28"/>
    </row>
    <row r="93" spans="1:11" ht="17.25" hidden="1" customHeight="1" x14ac:dyDescent="0.25">
      <c r="A93" s="25"/>
      <c r="B93" s="26"/>
      <c r="C93" s="26"/>
      <c r="D93" s="26"/>
      <c r="E93" s="23"/>
      <c r="F93" s="26"/>
      <c r="G93" s="24">
        <f t="shared" si="18"/>
        <v>0</v>
      </c>
      <c r="H93" s="28"/>
      <c r="I93" s="28"/>
      <c r="J93" s="28"/>
      <c r="K93" s="28"/>
    </row>
    <row r="94" spans="1:11" ht="19.5" hidden="1" customHeight="1" thickBot="1" x14ac:dyDescent="0.3">
      <c r="A94" s="25"/>
      <c r="B94" s="26"/>
      <c r="C94" s="26"/>
      <c r="D94" s="26"/>
      <c r="E94" s="23"/>
      <c r="F94" s="26"/>
      <c r="G94" s="24">
        <f t="shared" si="18"/>
        <v>0</v>
      </c>
      <c r="H94" s="28"/>
      <c r="I94" s="28"/>
      <c r="J94" s="28"/>
      <c r="K94" s="28"/>
    </row>
    <row r="95" spans="1:11" s="2" customFormat="1" ht="27.75" customHeight="1" thickBot="1" x14ac:dyDescent="0.3">
      <c r="A95" s="35" t="s">
        <v>29</v>
      </c>
      <c r="B95" s="36" t="s">
        <v>30</v>
      </c>
      <c r="C95" s="36" t="s">
        <v>31</v>
      </c>
      <c r="D95" s="36" t="s">
        <v>32</v>
      </c>
      <c r="E95" s="68" t="s">
        <v>33</v>
      </c>
      <c r="F95" s="36" t="s">
        <v>34</v>
      </c>
      <c r="G95" s="58">
        <f>SUM(G96:G97)</f>
        <v>-310852</v>
      </c>
      <c r="H95" s="58">
        <f t="shared" ref="H95:K95" si="20">SUM(H96:H97)</f>
        <v>0</v>
      </c>
      <c r="I95" s="58">
        <f t="shared" si="20"/>
        <v>-33528</v>
      </c>
      <c r="J95" s="58">
        <f t="shared" si="20"/>
        <v>-138662</v>
      </c>
      <c r="K95" s="58">
        <f t="shared" si="20"/>
        <v>-138662</v>
      </c>
    </row>
    <row r="96" spans="1:11" ht="26.25" x14ac:dyDescent="0.25">
      <c r="A96" s="25"/>
      <c r="B96" s="26"/>
      <c r="C96" s="26"/>
      <c r="D96" s="26"/>
      <c r="E96" s="23" t="s">
        <v>51</v>
      </c>
      <c r="F96" s="26"/>
      <c r="G96" s="24">
        <f t="shared" ref="G96" si="21">SUM(H96:K96)</f>
        <v>105134</v>
      </c>
      <c r="H96" s="28"/>
      <c r="I96" s="24">
        <v>105134</v>
      </c>
      <c r="J96" s="28"/>
      <c r="K96" s="28"/>
    </row>
    <row r="97" spans="1:11" ht="14.25" customHeight="1" thickBot="1" x14ac:dyDescent="0.3">
      <c r="A97" s="94"/>
      <c r="B97" s="50"/>
      <c r="C97" s="50"/>
      <c r="D97" s="50"/>
      <c r="E97" s="95" t="s">
        <v>42</v>
      </c>
      <c r="F97" s="50"/>
      <c r="G97" s="96">
        <f>SUM(H97:K97)</f>
        <v>-415986</v>
      </c>
      <c r="H97" s="47"/>
      <c r="I97" s="47">
        <v>-138662</v>
      </c>
      <c r="J97" s="47">
        <v>-138662</v>
      </c>
      <c r="K97" s="47">
        <v>-138662</v>
      </c>
    </row>
    <row r="98" spans="1:11" ht="18" customHeight="1" thickBot="1" x14ac:dyDescent="0.3">
      <c r="A98" s="100"/>
      <c r="B98" s="101"/>
      <c r="C98" s="99"/>
      <c r="D98" s="93"/>
      <c r="E98" s="97"/>
      <c r="F98" s="93" t="s">
        <v>26</v>
      </c>
      <c r="G98" s="98">
        <f>G80+G84+G89+G91+G95</f>
        <v>1675403</v>
      </c>
      <c r="H98" s="98">
        <f t="shared" ref="H98:K98" si="22">H80+H84+H89+H91+H95</f>
        <v>0</v>
      </c>
      <c r="I98" s="98">
        <f>I80+I84+I89+I91+I95</f>
        <v>1952727</v>
      </c>
      <c r="J98" s="98">
        <f t="shared" si="22"/>
        <v>-138662</v>
      </c>
      <c r="K98" s="98">
        <f t="shared" si="22"/>
        <v>-138662</v>
      </c>
    </row>
    <row r="99" spans="1:11" x14ac:dyDescent="0.25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 ht="10.5" hidden="1" customHeight="1" x14ac:dyDescent="0.25">
      <c r="A100" s="29"/>
      <c r="B100" s="29"/>
      <c r="C100" s="29"/>
      <c r="D100" s="29"/>
      <c r="E100" s="29" t="s">
        <v>40</v>
      </c>
      <c r="F100" s="30"/>
      <c r="G100" s="29"/>
      <c r="H100" s="29"/>
      <c r="I100" s="29"/>
      <c r="J100" s="29"/>
      <c r="K100" s="29"/>
    </row>
    <row r="101" spans="1:11" ht="30" hidden="1" x14ac:dyDescent="0.25">
      <c r="A101" s="29"/>
      <c r="B101" s="29"/>
      <c r="C101" s="29"/>
      <c r="D101" s="29"/>
      <c r="E101" s="31" t="s">
        <v>41</v>
      </c>
      <c r="F101" s="30"/>
      <c r="G101" s="29"/>
      <c r="H101" s="29"/>
      <c r="I101" s="29"/>
      <c r="J101" s="29"/>
      <c r="K101" s="29"/>
    </row>
  </sheetData>
  <mergeCells count="6">
    <mergeCell ref="A10:K10"/>
    <mergeCell ref="A12:F12"/>
    <mergeCell ref="G12:K12"/>
    <mergeCell ref="A13:D13"/>
    <mergeCell ref="G13:G14"/>
    <mergeCell ref="H13:K13"/>
  </mergeCells>
  <pageMargins left="0.70866141732283472" right="0.23622047244094491" top="1.2204724409448819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прилож.№1 </vt:lpstr>
      <vt:lpstr>'прилож.№1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2019-05-18T08:16:16Z</cp:lastPrinted>
  <dcterms:created xsi:type="dcterms:W3CDTF">2006-09-28T05:33:49Z</dcterms:created>
  <dcterms:modified xsi:type="dcterms:W3CDTF">2025-06-06T12:46:57Z</dcterms:modified>
</cp:coreProperties>
</file>